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505" activeTab="0"/>
  </bookViews>
  <sheets>
    <sheet name="Исполнение сметы 2022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<sst xmlns="http://schemas.openxmlformats.org/spreadsheetml/2006/main" count="83" uniqueCount="75">
  <si>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Расходы на содержание офиса (канцтовары, картриджи и прочие расходы)</t>
  </si>
  <si>
    <t>Благоустройство дворовой территории</t>
  </si>
  <si>
    <t>Наименование работ/услуг по содержанию, фондов резервов</t>
  </si>
  <si>
    <t>Обслуживание  12 лифтов с ежегодным освидетельствованием и страхованием и выполнением работ по  замене и приобретении , вышедшего из строя лифтового оборудования</t>
  </si>
  <si>
    <t xml:space="preserve">СКУД (ворота, шлагубаум, поддержка оперативной задачи ПО) </t>
  </si>
  <si>
    <t>Техническое обслуживание систем отопления,  водоснабжения (ГВС, ХВС),  канализации, дренажной системы</t>
  </si>
  <si>
    <t>Техническое обслуживание системы электроснабжения</t>
  </si>
  <si>
    <t>Техническое обслуживание запирающих устройств установленных на входных дверях подъездов</t>
  </si>
  <si>
    <t xml:space="preserve">Вознаграждение председателя правления ТСЖ </t>
  </si>
  <si>
    <t>ФОТ административно-управляющего персонала</t>
  </si>
  <si>
    <t>Плановые затраты на Управление, техническое обслуживание и содержание общего имущества Дома</t>
  </si>
  <si>
    <t>3. Потребление ресурсов на общедомовые нужды</t>
  </si>
  <si>
    <t>Санитарное содержание мест общего пользования, моющие средства, мойка окон</t>
  </si>
  <si>
    <t>Техническое обслуживание приточно-вытяжной  системы вентиляции</t>
  </si>
  <si>
    <t>Резервный фонд, м2</t>
  </si>
  <si>
    <t>Техническое обслуживание ИТП</t>
  </si>
  <si>
    <t>Текущий ремонт общего имущества</t>
  </si>
  <si>
    <t>Программное обеспечение( СБиС++, хостинг, работа программиста, заполнение сайтов)</t>
  </si>
  <si>
    <t>1. Эксплуатация, ремонт содержание и техническое обслуживание многоквартирного дома</t>
  </si>
  <si>
    <t>Техническое обслуживание системы ППА и ДУ, системы пожаротушения (закупка, заправка огнетушителей)</t>
  </si>
  <si>
    <t>Фонды, взносы</t>
  </si>
  <si>
    <t>2. Административные расходы</t>
  </si>
  <si>
    <t>Обучение, спецодежда</t>
  </si>
  <si>
    <t>Электроснабжение ОДН</t>
  </si>
  <si>
    <t>Водоснабжение на ОДН</t>
  </si>
  <si>
    <t xml:space="preserve">Отчисления с ФОТ 30,2% </t>
  </si>
  <si>
    <t>Расходы на услуги банка</t>
  </si>
  <si>
    <t>Отчисления с ФОТ 30,2%</t>
  </si>
  <si>
    <t>3.2.</t>
  </si>
  <si>
    <t>1.13.</t>
  </si>
  <si>
    <t>1.9.</t>
  </si>
  <si>
    <t>1.5.</t>
  </si>
  <si>
    <t>1.12.</t>
  </si>
  <si>
    <t>1.1.</t>
  </si>
  <si>
    <t>1.14.</t>
  </si>
  <si>
    <t>1.2.</t>
  </si>
  <si>
    <t>1.7.</t>
  </si>
  <si>
    <t>1.10.</t>
  </si>
  <si>
    <t>2.3.</t>
  </si>
  <si>
    <t>2.6.</t>
  </si>
  <si>
    <t>2.5.</t>
  </si>
  <si>
    <t>1.3.</t>
  </si>
  <si>
    <t>2.2.</t>
  </si>
  <si>
    <t>1.4.</t>
  </si>
  <si>
    <t>1.11.</t>
  </si>
  <si>
    <t>1.6.</t>
  </si>
  <si>
    <t>3.1.</t>
  </si>
  <si>
    <t>1.8.</t>
  </si>
  <si>
    <t>№ п.п.</t>
  </si>
  <si>
    <t>2.1.</t>
  </si>
  <si>
    <t>2.4.</t>
  </si>
  <si>
    <t>2.7.</t>
  </si>
  <si>
    <t xml:space="preserve"> </t>
  </si>
  <si>
    <t xml:space="preserve">Фонд вознаграждения сотрудников ТСЖ </t>
  </si>
  <si>
    <t>Доходная часть</t>
  </si>
  <si>
    <t>Расходная часть</t>
  </si>
  <si>
    <t>Наименование планируемых статей поступления денежных средств в бюджет ТСЖ "Пирамида"</t>
  </si>
  <si>
    <t>Обязательные платежи за содержание и текущий ремонт</t>
  </si>
  <si>
    <t>1.15.</t>
  </si>
  <si>
    <t>Фонд вознаграждения сотрудников ТСЖ - обслуживающего персонала</t>
  </si>
  <si>
    <t xml:space="preserve">ФОТ обслуживающего персонала  </t>
  </si>
  <si>
    <t>ИСПОЛНЕНИЕ СМЕТЫ ДОХОДОВ И РАСХОДОВ ЗА 2022 год</t>
  </si>
  <si>
    <t>2022 год
План затрат, руб.</t>
  </si>
  <si>
    <t>1\2 Плана затрат на 2022, руб</t>
  </si>
  <si>
    <t>2021 год
План затрат, руб.</t>
  </si>
  <si>
    <t>1\2 Плана затрат на 2021, руб</t>
  </si>
  <si>
    <t>Итого фактический план на 2022 год, руб.</t>
  </si>
  <si>
    <t>2022 год
План доходов, руб.</t>
  </si>
  <si>
    <t>2022 год
1/2 План доходов, руб.</t>
  </si>
  <si>
    <t>2021 год
План доходов, руб.</t>
  </si>
  <si>
    <t>2021 год
1/2 Плана доходов, руб.</t>
  </si>
  <si>
    <t>Охрана-служба сохранности общедомового имущества</t>
  </si>
  <si>
    <t xml:space="preserve"> + Экономия -Перерасход</t>
  </si>
  <si>
    <t>ФАКТ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</si>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</sst>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р_."/>
    <numFmt numFmtId="183" formatCode="#,##0.00_р_."/>
    <numFmt numFmtId="184" formatCode="#,##0.00&quot; &quot;[$€-407];[Red]&quot;-&quot;#,##0.00&quot; &quot;[$€-407]"/>
    <numFmt numFmtId="185" formatCode="#,##0.0_р_."/>
    <numFmt numFmtId="186" formatCode="0.00000"/>
    <numFmt numFmtId="187" formatCode="0.0000"/>
    <numFmt numFmtId="188" formatCode="0.000"/>
  </numFmts>
  <fonts count="58">
    <font>
      <sz val="11"/>
      <name val="Calibri"/>
      <family val="0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i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rgb="FF1C3D62"/>
      <name val="Calibri"/>
      <family val="2"/>
    </font>
    <font>
      <b/>
      <sz val="13"/>
      <color rgb="FF1C3D62"/>
      <name val="Calibri"/>
      <family val="2"/>
    </font>
    <font>
      <b/>
      <sz val="11"/>
      <color rgb="FF1C3D62"/>
      <name val="Calibri"/>
      <family val="2"/>
    </font>
    <font>
      <b/>
      <sz val="18"/>
      <color rgb="FF1C3D62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84" fontId="3" fillId="0" borderId="0">
      <alignment/>
      <protection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NumberFormat="1" applyFont="1" applyAlignment="1">
      <alignment/>
    </xf>
    <xf numFmtId="182" fontId="8" fillId="0" borderId="0" xfId="57" applyNumberFormat="1" applyFont="1">
      <alignment/>
      <protection/>
    </xf>
    <xf numFmtId="0" fontId="8" fillId="0" borderId="0" xfId="57" applyNumberFormat="1" applyFont="1" applyAlignment="1">
      <alignment wrapText="1"/>
      <protection/>
    </xf>
    <xf numFmtId="0" fontId="8" fillId="0" borderId="0" xfId="57" applyNumberFormat="1" applyFont="1" applyFill="1">
      <alignment/>
      <protection/>
    </xf>
    <xf numFmtId="0" fontId="8" fillId="0" borderId="0" xfId="57" applyNumberFormat="1" applyFont="1">
      <alignment/>
      <protection/>
    </xf>
    <xf numFmtId="0" fontId="9" fillId="0" borderId="0" xfId="57" applyNumberFormat="1" applyFont="1" applyBorder="1" applyAlignment="1">
      <alignment horizontal="center" vertical="center" wrapText="1"/>
      <protection/>
    </xf>
    <xf numFmtId="182" fontId="10" fillId="0" borderId="0" xfId="57" applyNumberFormat="1" applyFont="1">
      <alignment/>
      <protection/>
    </xf>
    <xf numFmtId="182" fontId="14" fillId="0" borderId="10" xfId="57" applyNumberFormat="1" applyFont="1" applyBorder="1">
      <alignment/>
      <protection/>
    </xf>
    <xf numFmtId="182" fontId="14" fillId="0" borderId="11" xfId="57" applyNumberFormat="1" applyFont="1" applyBorder="1">
      <alignment/>
      <protection/>
    </xf>
    <xf numFmtId="182" fontId="14" fillId="0" borderId="12" xfId="57" applyNumberFormat="1" applyFont="1" applyBorder="1">
      <alignment/>
      <protection/>
    </xf>
    <xf numFmtId="182" fontId="14" fillId="0" borderId="13" xfId="57" applyNumberFormat="1" applyFont="1" applyBorder="1">
      <alignment/>
      <protection/>
    </xf>
    <xf numFmtId="4" fontId="15" fillId="0" borderId="14" xfId="69" applyNumberFormat="1" applyFont="1" applyFill="1" applyBorder="1" applyAlignment="1">
      <alignment horizontal="center" vertical="center"/>
    </xf>
    <xf numFmtId="4" fontId="15" fillId="33" borderId="14" xfId="69" applyNumberFormat="1" applyFont="1" applyFill="1" applyBorder="1" applyAlignment="1">
      <alignment horizontal="center" vertical="center"/>
    </xf>
    <xf numFmtId="4" fontId="15" fillId="0" borderId="15" xfId="69" applyNumberFormat="1" applyFont="1" applyFill="1" applyBorder="1" applyAlignment="1">
      <alignment horizontal="center" vertical="center"/>
    </xf>
    <xf numFmtId="182" fontId="14" fillId="0" borderId="16" xfId="57" applyNumberFormat="1" applyFont="1" applyBorder="1">
      <alignment/>
      <protection/>
    </xf>
    <xf numFmtId="0" fontId="22" fillId="0" borderId="0" xfId="0" applyNumberFormat="1" applyFont="1" applyAlignment="1">
      <alignment wrapText="1"/>
    </xf>
    <xf numFmtId="0" fontId="20" fillId="33" borderId="12" xfId="57" applyNumberFormat="1" applyFont="1" applyFill="1" applyBorder="1" applyAlignment="1">
      <alignment horizontal="center" vertical="center" wrapText="1"/>
      <protection/>
    </xf>
    <xf numFmtId="4" fontId="24" fillId="0" borderId="13" xfId="57" applyNumberFormat="1" applyFont="1" applyBorder="1" applyAlignment="1">
      <alignment horizontal="center" vertical="center"/>
      <protection/>
    </xf>
    <xf numFmtId="4" fontId="24" fillId="0" borderId="11" xfId="57" applyNumberFormat="1" applyFont="1" applyBorder="1" applyAlignment="1">
      <alignment horizontal="center" vertical="center"/>
      <protection/>
    </xf>
    <xf numFmtId="0" fontId="15" fillId="0" borderId="15" xfId="0" applyNumberFormat="1" applyFont="1" applyBorder="1" applyAlignment="1">
      <alignment vertical="center" wrapText="1"/>
    </xf>
    <xf numFmtId="0" fontId="25" fillId="33" borderId="0" xfId="0" applyNumberFormat="1" applyFont="1" applyFill="1" applyBorder="1" applyAlignment="1">
      <alignment horizontal="center"/>
    </xf>
    <xf numFmtId="0" fontId="26" fillId="0" borderId="0" xfId="57" applyNumberFormat="1" applyFont="1" applyBorder="1" applyAlignment="1">
      <alignment vertical="center"/>
      <protection/>
    </xf>
    <xf numFmtId="0" fontId="8" fillId="0" borderId="17" xfId="57" applyNumberFormat="1" applyFont="1" applyBorder="1">
      <alignment/>
      <protection/>
    </xf>
    <xf numFmtId="0" fontId="8" fillId="0" borderId="18" xfId="57" applyNumberFormat="1" applyFont="1" applyBorder="1">
      <alignment/>
      <protection/>
    </xf>
    <xf numFmtId="0" fontId="15" fillId="0" borderId="19" xfId="0" applyNumberFormat="1" applyFont="1" applyBorder="1" applyAlignment="1">
      <alignment vertical="center" wrapText="1"/>
    </xf>
    <xf numFmtId="0" fontId="14" fillId="0" borderId="20" xfId="0" applyNumberFormat="1" applyFont="1" applyBorder="1" applyAlignment="1">
      <alignment vertical="center"/>
    </xf>
    <xf numFmtId="0" fontId="14" fillId="33" borderId="21" xfId="57" applyNumberFormat="1" applyFont="1" applyFill="1" applyBorder="1" applyAlignment="1">
      <alignment wrapText="1"/>
      <protection/>
    </xf>
    <xf numFmtId="0" fontId="14" fillId="0" borderId="20" xfId="0" applyNumberFormat="1" applyFont="1" applyBorder="1" applyAlignment="1">
      <alignment vertical="center" wrapText="1"/>
    </xf>
    <xf numFmtId="0" fontId="14" fillId="0" borderId="22" xfId="57" applyNumberFormat="1" applyFont="1" applyFill="1" applyBorder="1" applyAlignment="1">
      <alignment wrapText="1"/>
      <protection/>
    </xf>
    <xf numFmtId="0" fontId="14" fillId="0" borderId="23" xfId="0" applyNumberFormat="1" applyFont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20" xfId="0" applyNumberFormat="1" applyFont="1" applyFill="1" applyBorder="1" applyAlignment="1">
      <alignment vertical="center" wrapText="1"/>
    </xf>
    <xf numFmtId="0" fontId="14" fillId="33" borderId="20" xfId="0" applyNumberFormat="1" applyFont="1" applyFill="1" applyBorder="1" applyAlignment="1">
      <alignment vertical="center" wrapText="1"/>
    </xf>
    <xf numFmtId="0" fontId="14" fillId="0" borderId="19" xfId="57" applyNumberFormat="1" applyFont="1" applyFill="1" applyBorder="1" applyAlignment="1">
      <alignment wrapText="1"/>
      <protection/>
    </xf>
    <xf numFmtId="0" fontId="14" fillId="0" borderId="20" xfId="57" applyNumberFormat="1" applyFont="1" applyFill="1" applyBorder="1" applyAlignment="1">
      <alignment wrapText="1"/>
      <protection/>
    </xf>
    <xf numFmtId="0" fontId="14" fillId="0" borderId="21" xfId="57" applyNumberFormat="1" applyFont="1" applyFill="1" applyBorder="1" applyAlignment="1">
      <alignment wrapText="1"/>
      <protection/>
    </xf>
    <xf numFmtId="0" fontId="14" fillId="0" borderId="19" xfId="57" applyNumberFormat="1" applyFont="1" applyFill="1" applyBorder="1" applyAlignment="1" quotePrefix="1">
      <alignment horizontal="left" wrapText="1"/>
      <protection/>
    </xf>
    <xf numFmtId="0" fontId="14" fillId="0" borderId="23" xfId="57" applyNumberFormat="1" applyFont="1" applyFill="1" applyBorder="1" applyAlignment="1">
      <alignment horizontal="left" wrapText="1"/>
      <protection/>
    </xf>
    <xf numFmtId="0" fontId="8" fillId="0" borderId="0" xfId="57" applyNumberFormat="1" applyFont="1" applyBorder="1">
      <alignment/>
      <protection/>
    </xf>
    <xf numFmtId="181" fontId="11" fillId="34" borderId="24" xfId="67" applyNumberFormat="1" applyFont="1" applyFill="1" applyBorder="1" applyAlignment="1">
      <alignment horizontal="center" vertical="center" wrapText="1"/>
    </xf>
    <xf numFmtId="4" fontId="12" fillId="35" borderId="11" xfId="69" applyNumberFormat="1" applyFont="1" applyFill="1" applyBorder="1" applyAlignment="1">
      <alignment horizontal="center" vertical="center"/>
    </xf>
    <xf numFmtId="4" fontId="21" fillId="33" borderId="22" xfId="0" applyNumberFormat="1" applyFont="1" applyFill="1" applyBorder="1" applyAlignment="1">
      <alignment horizontal="center"/>
    </xf>
    <xf numFmtId="0" fontId="14" fillId="0" borderId="25" xfId="57" applyNumberFormat="1" applyFont="1" applyFill="1" applyBorder="1" applyAlignment="1">
      <alignment wrapText="1"/>
      <protection/>
    </xf>
    <xf numFmtId="4" fontId="15" fillId="0" borderId="0" xfId="57" applyNumberFormat="1" applyFont="1" applyAlignment="1">
      <alignment horizontal="center" vertical="center"/>
      <protection/>
    </xf>
    <xf numFmtId="4" fontId="11" fillId="0" borderId="26" xfId="57" applyNumberFormat="1" applyFont="1" applyBorder="1" applyAlignment="1">
      <alignment horizontal="center" vertical="center"/>
      <protection/>
    </xf>
    <xf numFmtId="0" fontId="23" fillId="0" borderId="0" xfId="57" applyNumberFormat="1" applyFont="1">
      <alignment/>
      <protection/>
    </xf>
    <xf numFmtId="4" fontId="26" fillId="0" borderId="0" xfId="57" applyNumberFormat="1" applyFont="1" applyAlignment="1">
      <alignment horizontal="left" vertical="center"/>
      <protection/>
    </xf>
    <xf numFmtId="4" fontId="8" fillId="0" borderId="0" xfId="57" applyNumberFormat="1" applyFont="1">
      <alignment/>
      <protection/>
    </xf>
    <xf numFmtId="4" fontId="11" fillId="34" borderId="27" xfId="0" applyNumberFormat="1" applyFont="1" applyFill="1" applyBorder="1" applyAlignment="1">
      <alignment horizontal="center" vertical="center"/>
    </xf>
    <xf numFmtId="185" fontId="11" fillId="34" borderId="28" xfId="0" applyNumberFormat="1" applyFont="1" applyFill="1" applyBorder="1" applyAlignment="1">
      <alignment horizontal="center" vertical="center"/>
    </xf>
    <xf numFmtId="182" fontId="11" fillId="34" borderId="29" xfId="0" applyNumberFormat="1" applyFont="1" applyFill="1" applyBorder="1" applyAlignment="1">
      <alignment horizontal="center" vertical="center"/>
    </xf>
    <xf numFmtId="0" fontId="10" fillId="0" borderId="0" xfId="57" applyNumberFormat="1" applyFont="1" applyBorder="1" applyAlignment="1">
      <alignment horizontal="center" vertical="center"/>
      <protection/>
    </xf>
    <xf numFmtId="4" fontId="15" fillId="33" borderId="15" xfId="69" applyNumberFormat="1" applyFont="1" applyFill="1" applyBorder="1" applyAlignment="1">
      <alignment horizontal="center" vertical="center"/>
    </xf>
    <xf numFmtId="4" fontId="15" fillId="33" borderId="30" xfId="69" applyNumberFormat="1" applyFont="1" applyFill="1" applyBorder="1" applyAlignment="1">
      <alignment horizontal="center" vertical="center"/>
    </xf>
    <xf numFmtId="0" fontId="8" fillId="0" borderId="0" xfId="57" applyNumberFormat="1" applyFont="1" applyBorder="1" applyAlignment="1">
      <alignment horizontal="center"/>
      <protection/>
    </xf>
    <xf numFmtId="0" fontId="8" fillId="0" borderId="18" xfId="57" applyNumberFormat="1" applyFont="1" applyBorder="1" applyAlignment="1">
      <alignment horizontal="center"/>
      <protection/>
    </xf>
    <xf numFmtId="4" fontId="15" fillId="33" borderId="10" xfId="69" applyNumberFormat="1" applyFont="1" applyFill="1" applyBorder="1" applyAlignment="1">
      <alignment horizontal="center" vertical="center"/>
    </xf>
    <xf numFmtId="4" fontId="15" fillId="0" borderId="11" xfId="69" applyNumberFormat="1" applyFont="1" applyFill="1" applyBorder="1" applyAlignment="1">
      <alignment horizontal="center" vertical="center"/>
    </xf>
    <xf numFmtId="4" fontId="15" fillId="0" borderId="12" xfId="69" applyNumberFormat="1" applyFont="1" applyFill="1" applyBorder="1" applyAlignment="1">
      <alignment horizontal="center" vertical="center"/>
    </xf>
    <xf numFmtId="4" fontId="15" fillId="0" borderId="12" xfId="69" applyNumberFormat="1" applyFont="1" applyFill="1" applyBorder="1" applyAlignment="1">
      <alignment horizontal="center" vertical="center" wrapText="1"/>
    </xf>
    <xf numFmtId="4" fontId="15" fillId="0" borderId="31" xfId="69" applyNumberFormat="1" applyFont="1" applyFill="1" applyBorder="1" applyAlignment="1">
      <alignment horizontal="center" vertical="center"/>
    </xf>
    <xf numFmtId="4" fontId="11" fillId="34" borderId="31" xfId="0" applyNumberFormat="1" applyFont="1" applyFill="1" applyBorder="1" applyAlignment="1">
      <alignment horizontal="center"/>
    </xf>
    <xf numFmtId="182" fontId="11" fillId="34" borderId="32" xfId="0" applyNumberFormat="1" applyFont="1" applyFill="1" applyBorder="1" applyAlignment="1">
      <alignment horizontal="center"/>
    </xf>
    <xf numFmtId="0" fontId="10" fillId="0" borderId="0" xfId="57" applyNumberFormat="1" applyFont="1" applyBorder="1" applyAlignment="1">
      <alignment horizontal="center"/>
      <protection/>
    </xf>
    <xf numFmtId="4" fontId="15" fillId="0" borderId="33" xfId="69" applyNumberFormat="1" applyFont="1" applyFill="1" applyBorder="1" applyAlignment="1">
      <alignment horizontal="center" vertical="center"/>
    </xf>
    <xf numFmtId="4" fontId="15" fillId="0" borderId="13" xfId="69" applyNumberFormat="1" applyFont="1" applyFill="1" applyBorder="1" applyAlignment="1">
      <alignment horizontal="center" vertical="center"/>
    </xf>
    <xf numFmtId="4" fontId="15" fillId="0" borderId="34" xfId="69" applyNumberFormat="1" applyFont="1" applyFill="1" applyBorder="1" applyAlignment="1">
      <alignment horizontal="center" vertical="center"/>
    </xf>
    <xf numFmtId="4" fontId="15" fillId="33" borderId="34" xfId="69" applyNumberFormat="1" applyFont="1" applyFill="1" applyBorder="1" applyAlignment="1">
      <alignment horizontal="center" vertical="center"/>
    </xf>
    <xf numFmtId="4" fontId="15" fillId="33" borderId="35" xfId="69" applyNumberFormat="1" applyFont="1" applyFill="1" applyBorder="1" applyAlignment="1">
      <alignment horizontal="center" vertical="center"/>
    </xf>
    <xf numFmtId="4" fontId="15" fillId="33" borderId="13" xfId="69" applyNumberFormat="1" applyFont="1" applyFill="1" applyBorder="1" applyAlignment="1">
      <alignment horizontal="center" vertical="center"/>
    </xf>
    <xf numFmtId="4" fontId="15" fillId="33" borderId="36" xfId="69" applyNumberFormat="1" applyFont="1" applyFill="1" applyBorder="1" applyAlignment="1">
      <alignment horizontal="center" vertical="center"/>
    </xf>
    <xf numFmtId="4" fontId="15" fillId="33" borderId="32" xfId="69" applyNumberFormat="1" applyFont="1" applyFill="1" applyBorder="1" applyAlignment="1">
      <alignment horizontal="center" vertical="center"/>
    </xf>
    <xf numFmtId="4" fontId="11" fillId="36" borderId="28" xfId="69" applyNumberFormat="1" applyFont="1" applyFill="1" applyBorder="1" applyAlignment="1">
      <alignment horizontal="center" vertical="center"/>
    </xf>
    <xf numFmtId="4" fontId="11" fillId="36" borderId="32" xfId="69" applyNumberFormat="1" applyFont="1" applyFill="1" applyBorder="1" applyAlignment="1">
      <alignment horizontal="center" vertical="center"/>
    </xf>
    <xf numFmtId="4" fontId="11" fillId="0" borderId="10" xfId="57" applyNumberFormat="1" applyFont="1" applyFill="1" applyBorder="1" applyAlignment="1">
      <alignment horizontal="center" vertical="center"/>
      <protection/>
    </xf>
    <xf numFmtId="4" fontId="11" fillId="0" borderId="15" xfId="57" applyNumberFormat="1" applyFont="1" applyFill="1" applyBorder="1" applyAlignment="1">
      <alignment horizontal="center" vertical="center"/>
      <protection/>
    </xf>
    <xf numFmtId="4" fontId="11" fillId="0" borderId="37" xfId="57" applyNumberFormat="1" applyFont="1" applyFill="1" applyBorder="1" applyAlignment="1">
      <alignment horizontal="center" vertical="center"/>
      <protection/>
    </xf>
    <xf numFmtId="4" fontId="11" fillId="0" borderId="29" xfId="57" applyNumberFormat="1" applyFont="1" applyFill="1" applyBorder="1" applyAlignment="1">
      <alignment horizontal="center" vertical="center"/>
      <protection/>
    </xf>
    <xf numFmtId="4" fontId="15" fillId="0" borderId="38" xfId="57" applyNumberFormat="1" applyFont="1" applyBorder="1" applyAlignment="1">
      <alignment horizontal="center" vertical="center"/>
      <protection/>
    </xf>
    <xf numFmtId="4" fontId="11" fillId="0" borderId="26" xfId="57" applyNumberFormat="1" applyFont="1" applyFill="1" applyBorder="1" applyAlignment="1">
      <alignment horizontal="center" vertical="center"/>
      <protection/>
    </xf>
    <xf numFmtId="4" fontId="15" fillId="0" borderId="26" xfId="57" applyNumberFormat="1" applyFont="1" applyFill="1" applyBorder="1" applyAlignment="1">
      <alignment horizontal="center" vertical="center"/>
      <protection/>
    </xf>
    <xf numFmtId="4" fontId="11" fillId="0" borderId="25" xfId="57" applyNumberFormat="1" applyFont="1" applyFill="1" applyBorder="1" applyAlignment="1">
      <alignment horizontal="center" vertical="center"/>
      <protection/>
    </xf>
    <xf numFmtId="4" fontId="11" fillId="0" borderId="31" xfId="69" applyNumberFormat="1" applyFont="1" applyFill="1" applyBorder="1" applyAlignment="1">
      <alignment horizontal="center"/>
    </xf>
    <xf numFmtId="182" fontId="11" fillId="0" borderId="39" xfId="69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  <protection/>
    </xf>
    <xf numFmtId="4" fontId="15" fillId="0" borderId="0" xfId="57" applyNumberFormat="1" applyFont="1" applyFill="1" applyAlignment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/>
    </xf>
    <xf numFmtId="4" fontId="15" fillId="0" borderId="26" xfId="57" applyNumberFormat="1" applyFont="1" applyFill="1" applyBorder="1" applyAlignment="1">
      <alignment horizontal="center" vertical="center"/>
      <protection/>
    </xf>
    <xf numFmtId="4" fontId="11" fillId="0" borderId="38" xfId="57" applyNumberFormat="1" applyFont="1" applyBorder="1" applyAlignment="1">
      <alignment horizontal="center" vertical="center"/>
      <protection/>
    </xf>
    <xf numFmtId="4" fontId="11" fillId="0" borderId="40" xfId="57" applyNumberFormat="1" applyFont="1" applyBorder="1" applyAlignment="1">
      <alignment horizontal="center" vertical="center"/>
      <protection/>
    </xf>
    <xf numFmtId="4" fontId="11" fillId="0" borderId="36" xfId="57" applyNumberFormat="1" applyFont="1" applyFill="1" applyBorder="1" applyAlignment="1">
      <alignment horizontal="center" vertical="center"/>
      <protection/>
    </xf>
    <xf numFmtId="4" fontId="20" fillId="37" borderId="28" xfId="0" applyNumberFormat="1" applyFont="1" applyFill="1" applyBorder="1" applyAlignment="1">
      <alignment horizontal="center"/>
    </xf>
    <xf numFmtId="4" fontId="15" fillId="0" borderId="25" xfId="57" applyNumberFormat="1" applyFont="1" applyFill="1" applyBorder="1" applyAlignment="1">
      <alignment horizontal="center" vertical="center"/>
      <protection/>
    </xf>
    <xf numFmtId="4" fontId="11" fillId="0" borderId="25" xfId="57" applyNumberFormat="1" applyFont="1" applyBorder="1" applyAlignment="1">
      <alignment horizontal="center" vertical="center"/>
      <protection/>
    </xf>
    <xf numFmtId="4" fontId="11" fillId="0" borderId="41" xfId="57" applyNumberFormat="1" applyFont="1" applyBorder="1" applyAlignment="1">
      <alignment horizontal="center" vertical="center"/>
      <protection/>
    </xf>
    <xf numFmtId="182" fontId="8" fillId="0" borderId="42" xfId="57" applyNumberFormat="1" applyFont="1" applyBorder="1">
      <alignment/>
      <protection/>
    </xf>
    <xf numFmtId="4" fontId="15" fillId="0" borderId="17" xfId="57" applyNumberFormat="1" applyFont="1" applyFill="1" applyBorder="1" applyAlignment="1">
      <alignment horizontal="center" vertical="center"/>
      <protection/>
    </xf>
    <xf numFmtId="4" fontId="15" fillId="0" borderId="43" xfId="57" applyNumberFormat="1" applyFont="1" applyBorder="1" applyAlignment="1">
      <alignment horizontal="center" vertical="center"/>
      <protection/>
    </xf>
    <xf numFmtId="0" fontId="20" fillId="33" borderId="44" xfId="57" applyNumberFormat="1" applyFont="1" applyFill="1" applyBorder="1" applyAlignment="1">
      <alignment horizontal="center" vertical="center" wrapText="1"/>
      <protection/>
    </xf>
    <xf numFmtId="4" fontId="15" fillId="0" borderId="45" xfId="57" applyNumberFormat="1" applyFont="1" applyBorder="1" applyAlignment="1">
      <alignment horizontal="center" vertical="center"/>
      <protection/>
    </xf>
    <xf numFmtId="182" fontId="8" fillId="0" borderId="44" xfId="57" applyNumberFormat="1" applyFont="1" applyBorder="1">
      <alignment/>
      <protection/>
    </xf>
    <xf numFmtId="0" fontId="14" fillId="0" borderId="0" xfId="0" applyNumberFormat="1" applyFont="1" applyBorder="1" applyAlignment="1">
      <alignment vertical="center"/>
    </xf>
    <xf numFmtId="182" fontId="14" fillId="0" borderId="12" xfId="57" applyNumberFormat="1" applyFont="1" applyBorder="1">
      <alignment/>
      <protection/>
    </xf>
    <xf numFmtId="182" fontId="11" fillId="34" borderId="36" xfId="0" applyNumberFormat="1" applyFont="1" applyFill="1" applyBorder="1" applyAlignment="1">
      <alignment horizontal="center"/>
    </xf>
    <xf numFmtId="4" fontId="11" fillId="36" borderId="36" xfId="69" applyNumberFormat="1" applyFont="1" applyFill="1" applyBorder="1" applyAlignment="1">
      <alignment horizontal="center" vertical="center"/>
    </xf>
    <xf numFmtId="4" fontId="11" fillId="0" borderId="36" xfId="57" applyNumberFormat="1" applyFont="1" applyBorder="1" applyAlignment="1">
      <alignment horizontal="center" vertical="center"/>
      <protection/>
    </xf>
    <xf numFmtId="0" fontId="25" fillId="0" borderId="0" xfId="0" applyNumberFormat="1" applyFont="1" applyFill="1" applyBorder="1" applyAlignment="1">
      <alignment horizontal="center"/>
    </xf>
    <xf numFmtId="0" fontId="8" fillId="0" borderId="17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182" fontId="13" fillId="0" borderId="42" xfId="57" applyNumberFormat="1" applyFont="1" applyFill="1" applyBorder="1" applyAlignment="1">
      <alignment/>
      <protection/>
    </xf>
    <xf numFmtId="0" fontId="19" fillId="0" borderId="17" xfId="0" applyNumberFormat="1" applyFont="1" applyFill="1" applyBorder="1" applyAlignment="1">
      <alignment/>
    </xf>
    <xf numFmtId="4" fontId="16" fillId="0" borderId="46" xfId="57" applyNumberFormat="1" applyFont="1" applyBorder="1" applyAlignment="1">
      <alignment wrapText="1"/>
      <protection/>
    </xf>
    <xf numFmtId="4" fontId="17" fillId="0" borderId="47" xfId="0" applyNumberFormat="1" applyFont="1" applyBorder="1" applyAlignment="1">
      <alignment wrapText="1"/>
    </xf>
    <xf numFmtId="4" fontId="16" fillId="0" borderId="48" xfId="57" applyNumberFormat="1" applyFont="1" applyBorder="1" applyAlignment="1">
      <alignment wrapText="1"/>
      <protection/>
    </xf>
    <xf numFmtId="4" fontId="17" fillId="0" borderId="49" xfId="0" applyNumberFormat="1" applyFont="1" applyBorder="1" applyAlignment="1">
      <alignment wrapText="1"/>
    </xf>
    <xf numFmtId="182" fontId="13" fillId="34" borderId="44" xfId="57" applyNumberFormat="1" applyFont="1" applyFill="1" applyBorder="1" applyAlignment="1">
      <alignment horizontal="left"/>
      <protection/>
    </xf>
    <xf numFmtId="0" fontId="18" fillId="34" borderId="0" xfId="0" applyNumberFormat="1" applyFont="1" applyFill="1" applyBorder="1" applyAlignment="1">
      <alignment/>
    </xf>
    <xf numFmtId="0" fontId="11" fillId="33" borderId="50" xfId="57" applyNumberFormat="1" applyFont="1" applyFill="1" applyBorder="1" applyAlignment="1">
      <alignment horizontal="center" vertical="center" wrapText="1"/>
      <protection/>
    </xf>
    <xf numFmtId="0" fontId="11" fillId="33" borderId="39" xfId="57" applyNumberFormat="1" applyFont="1" applyFill="1" applyBorder="1" applyAlignment="1">
      <alignment horizontal="center" vertical="center"/>
      <protection/>
    </xf>
    <xf numFmtId="0" fontId="11" fillId="33" borderId="32" xfId="57" applyNumberFormat="1" applyFont="1" applyFill="1" applyBorder="1" applyAlignment="1">
      <alignment horizontal="center" vertical="center"/>
      <protection/>
    </xf>
    <xf numFmtId="0" fontId="20" fillId="0" borderId="15" xfId="57" applyNumberFormat="1" applyFont="1" applyFill="1" applyBorder="1" applyAlignment="1">
      <alignment horizontal="center" vertical="center" wrapText="1"/>
      <protection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0" fillId="38" borderId="17" xfId="57" applyNumberFormat="1" applyFont="1" applyFill="1" applyBorder="1" applyAlignment="1">
      <alignment horizontal="center" wrapText="1"/>
      <protection/>
    </xf>
    <xf numFmtId="0" fontId="20" fillId="38" borderId="52" xfId="57" applyNumberFormat="1" applyFont="1" applyFill="1" applyBorder="1" applyAlignment="1">
      <alignment horizontal="center" wrapText="1"/>
      <protection/>
    </xf>
    <xf numFmtId="0" fontId="20" fillId="38" borderId="18" xfId="57" applyNumberFormat="1" applyFont="1" applyFill="1" applyBorder="1" applyAlignment="1">
      <alignment horizontal="center" vertical="center" wrapText="1"/>
      <protection/>
    </xf>
    <xf numFmtId="0" fontId="20" fillId="38" borderId="0" xfId="57" applyNumberFormat="1" applyFont="1" applyFill="1" applyBorder="1" applyAlignment="1">
      <alignment horizontal="center" vertical="center" wrapText="1"/>
      <protection/>
    </xf>
    <xf numFmtId="0" fontId="21" fillId="0" borderId="34" xfId="0" applyNumberFormat="1" applyFont="1" applyFill="1" applyBorder="1" applyAlignment="1">
      <alignment horizontal="center" vertical="center"/>
    </xf>
    <xf numFmtId="4" fontId="11" fillId="0" borderId="35" xfId="57" applyNumberFormat="1" applyFont="1" applyFill="1" applyBorder="1" applyAlignment="1">
      <alignment horizontal="center" vertical="center" wrapText="1"/>
      <protection/>
    </xf>
    <xf numFmtId="4" fontId="27" fillId="0" borderId="26" xfId="0" applyNumberFormat="1" applyFont="1" applyFill="1" applyBorder="1" applyAlignment="1">
      <alignment horizontal="center" vertical="center"/>
    </xf>
    <xf numFmtId="4" fontId="27" fillId="0" borderId="25" xfId="0" applyNumberFormat="1" applyFont="1" applyFill="1" applyBorder="1" applyAlignment="1">
      <alignment horizontal="center" vertical="center"/>
    </xf>
    <xf numFmtId="0" fontId="23" fillId="0" borderId="0" xfId="57" applyNumberFormat="1" applyFont="1" applyFill="1" applyBorder="1" applyAlignment="1">
      <alignment horizontal="center" vertical="center"/>
      <protection/>
    </xf>
    <xf numFmtId="0" fontId="13" fillId="0" borderId="53" xfId="57" applyNumberFormat="1" applyFont="1" applyFill="1" applyBorder="1" applyAlignment="1">
      <alignment wrapText="1"/>
      <protection/>
    </xf>
    <xf numFmtId="0" fontId="18" fillId="0" borderId="18" xfId="0" applyNumberFormat="1" applyFont="1" applyBorder="1" applyAlignment="1">
      <alignment/>
    </xf>
    <xf numFmtId="0" fontId="13" fillId="34" borderId="48" xfId="57" applyNumberFormat="1" applyFont="1" applyFill="1" applyBorder="1" applyAlignment="1" quotePrefix="1">
      <alignment horizontal="center" wrapText="1"/>
      <protection/>
    </xf>
    <xf numFmtId="0" fontId="18" fillId="34" borderId="49" xfId="0" applyNumberFormat="1" applyFont="1" applyFill="1" applyBorder="1" applyAlignment="1">
      <alignment horizontal="center" wrapText="1"/>
    </xf>
    <xf numFmtId="182" fontId="13" fillId="34" borderId="44" xfId="57" applyNumberFormat="1" applyFont="1" applyFill="1" applyBorder="1" applyAlignment="1" quotePrefix="1">
      <alignment horizontal="left"/>
      <protection/>
    </xf>
    <xf numFmtId="182" fontId="13" fillId="0" borderId="54" xfId="57" applyNumberFormat="1" applyFont="1" applyBorder="1" applyAlignment="1">
      <alignment horizontal="center" vertical="center"/>
      <protection/>
    </xf>
    <xf numFmtId="182" fontId="13" fillId="0" borderId="31" xfId="57" applyNumberFormat="1" applyFont="1" applyBorder="1" applyAlignment="1">
      <alignment horizontal="center" vertical="center"/>
      <protection/>
    </xf>
    <xf numFmtId="182" fontId="13" fillId="0" borderId="28" xfId="57" applyNumberFormat="1" applyFont="1" applyBorder="1" applyAlignment="1">
      <alignment horizontal="center" vertical="center"/>
      <protection/>
    </xf>
    <xf numFmtId="0" fontId="22" fillId="0" borderId="0" xfId="0" applyNumberFormat="1" applyFont="1" applyAlignment="1">
      <alignment wrapText="1"/>
    </xf>
    <xf numFmtId="0" fontId="20" fillId="0" borderId="0" xfId="57" applyNumberFormat="1" applyFont="1" applyAlignment="1">
      <alignment horizontal="center" wrapText="1"/>
      <protection/>
    </xf>
    <xf numFmtId="0" fontId="10" fillId="0" borderId="0" xfId="57" applyNumberFormat="1" applyFont="1" applyAlignment="1">
      <alignment horizontal="center" wrapText="1"/>
      <protection/>
    </xf>
    <xf numFmtId="0" fontId="13" fillId="0" borderId="15" xfId="57" applyNumberFormat="1" applyFont="1" applyBorder="1" applyAlignment="1">
      <alignment horizontal="center" vertical="center" wrapText="1"/>
      <protection/>
    </xf>
    <xf numFmtId="0" fontId="13" fillId="0" borderId="14" xfId="57" applyNumberFormat="1" applyFont="1" applyBorder="1" applyAlignment="1">
      <alignment horizontal="center" vertical="center" wrapText="1"/>
      <protection/>
    </xf>
    <xf numFmtId="0" fontId="13" fillId="0" borderId="51" xfId="57" applyNumberFormat="1" applyFont="1" applyBorder="1" applyAlignment="1">
      <alignment horizontal="center" vertical="center" wrapText="1"/>
      <protection/>
    </xf>
    <xf numFmtId="0" fontId="13" fillId="0" borderId="19" xfId="57" applyNumberFormat="1" applyFont="1" applyBorder="1" applyAlignment="1">
      <alignment horizontal="center" vertical="center" wrapText="1"/>
      <protection/>
    </xf>
    <xf numFmtId="0" fontId="13" fillId="0" borderId="20" xfId="57" applyNumberFormat="1" applyFont="1" applyBorder="1" applyAlignment="1">
      <alignment horizontal="center" vertical="center" wrapText="1"/>
      <protection/>
    </xf>
    <xf numFmtId="0" fontId="13" fillId="0" borderId="23" xfId="57" applyNumberFormat="1" applyFont="1" applyBorder="1" applyAlignment="1">
      <alignment horizontal="center" vertical="center" wrapText="1"/>
      <protection/>
    </xf>
    <xf numFmtId="0" fontId="11" fillId="33" borderId="54" xfId="57" applyNumberFormat="1" applyFont="1" applyFill="1" applyBorder="1" applyAlignment="1">
      <alignment horizontal="center" vertical="center" wrapText="1"/>
      <protection/>
    </xf>
    <xf numFmtId="0" fontId="11" fillId="33" borderId="31" xfId="57" applyNumberFormat="1" applyFont="1" applyFill="1" applyBorder="1" applyAlignment="1">
      <alignment horizontal="center" vertical="center"/>
      <protection/>
    </xf>
    <xf numFmtId="0" fontId="11" fillId="33" borderId="28" xfId="57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zoomScale="70" zoomScaleNormal="70" zoomScalePageLayoutView="0" workbookViewId="0" topLeftCell="A7">
      <selection activeCell="L42" sqref="L42"/>
    </sheetView>
  </sheetViews>
  <sheetFormatPr defaultColWidth="11.421875" defaultRowHeight="15"/>
  <cols>
    <col min="1" max="1" width="1.7109375" style="4" customWidth="1"/>
    <col min="2" max="2" width="13.28125" style="1" customWidth="1"/>
    <col min="3" max="3" width="100.28125" style="2" customWidth="1"/>
    <col min="4" max="4" width="29.140625" style="3" bestFit="1" customWidth="1"/>
    <col min="5" max="5" width="26.57421875" style="3" customWidth="1"/>
    <col min="6" max="6" width="24.8515625" style="3" customWidth="1"/>
    <col min="7" max="7" width="25.00390625" style="3" customWidth="1"/>
    <col min="8" max="8" width="25.140625" style="3" bestFit="1" customWidth="1"/>
    <col min="9" max="10" width="0" style="4" hidden="1" customWidth="1"/>
    <col min="11" max="11" width="26.00390625" style="85" customWidth="1"/>
    <col min="12" max="12" width="24.00390625" style="43" customWidth="1"/>
    <col min="13" max="13" width="23.421875" style="4" customWidth="1"/>
    <col min="14" max="15" width="23.28125" style="3" customWidth="1"/>
    <col min="16" max="195" width="11.421875" style="4" customWidth="1"/>
    <col min="196" max="196" width="3.00390625" style="4" customWidth="1"/>
    <col min="197" max="197" width="3.421875" style="4" bestFit="1" customWidth="1"/>
    <col min="198" max="198" width="70.00390625" style="4" customWidth="1"/>
    <col min="199" max="199" width="19.7109375" style="4" customWidth="1"/>
    <col min="200" max="200" width="21.7109375" style="4" customWidth="1"/>
    <col min="201" max="201" width="16.421875" style="4" customWidth="1"/>
    <col min="202" max="202" width="15.421875" style="4" customWidth="1"/>
    <col min="203" max="203" width="18.28125" style="4" customWidth="1"/>
    <col min="204" max="204" width="11.421875" style="4" customWidth="1"/>
    <col min="205" max="205" width="9.7109375" style="4" bestFit="1" customWidth="1"/>
    <col min="206" max="206" width="11.140625" style="4" bestFit="1" customWidth="1"/>
    <col min="207" max="16384" width="11.421875" style="4" customWidth="1"/>
  </cols>
  <sheetData>
    <row r="1" spans="5:8" ht="2.25" customHeight="1">
      <c r="E1" s="140"/>
      <c r="F1" s="140"/>
      <c r="G1" s="140"/>
      <c r="H1" s="140"/>
    </row>
    <row r="2" spans="5:8" ht="2.25" customHeight="1">
      <c r="E2" s="15"/>
      <c r="F2" s="15"/>
      <c r="G2" s="15"/>
      <c r="H2" s="15"/>
    </row>
    <row r="3" spans="5:8" ht="2.25" customHeight="1">
      <c r="E3" s="15"/>
      <c r="F3" s="15"/>
      <c r="G3" s="15"/>
      <c r="H3" s="15"/>
    </row>
    <row r="4" spans="3:8" ht="27.75" customHeight="1" thickBot="1">
      <c r="C4" s="141" t="s">
        <v>61</v>
      </c>
      <c r="D4" s="142"/>
      <c r="E4" s="142"/>
      <c r="F4" s="142"/>
      <c r="G4" s="142"/>
      <c r="H4" s="15"/>
    </row>
    <row r="5" spans="2:12" ht="27.75" customHeight="1" thickBot="1">
      <c r="B5" s="95"/>
      <c r="C5" s="123" t="s">
        <v>54</v>
      </c>
      <c r="D5" s="123"/>
      <c r="E5" s="123"/>
      <c r="F5" s="123"/>
      <c r="G5" s="124"/>
      <c r="H5" s="39">
        <v>39204.8</v>
      </c>
      <c r="I5" s="22"/>
      <c r="J5" s="22"/>
      <c r="K5" s="96"/>
      <c r="L5" s="97"/>
    </row>
    <row r="6" spans="2:12" ht="27.75" customHeight="1">
      <c r="B6" s="137" t="s">
        <v>48</v>
      </c>
      <c r="C6" s="143" t="s">
        <v>56</v>
      </c>
      <c r="D6" s="120" t="s">
        <v>67</v>
      </c>
      <c r="E6" s="120" t="s">
        <v>68</v>
      </c>
      <c r="F6" s="120" t="s">
        <v>69</v>
      </c>
      <c r="G6" s="120" t="s">
        <v>70</v>
      </c>
      <c r="H6" s="120" t="s">
        <v>66</v>
      </c>
      <c r="I6" s="107"/>
      <c r="J6" s="107"/>
      <c r="K6" s="120" t="s">
        <v>73</v>
      </c>
      <c r="L6" s="128" t="s">
        <v>72</v>
      </c>
    </row>
    <row r="7" spans="2:12" ht="27.75" customHeight="1">
      <c r="B7" s="138"/>
      <c r="C7" s="144"/>
      <c r="D7" s="121"/>
      <c r="E7" s="121"/>
      <c r="F7" s="121"/>
      <c r="G7" s="121"/>
      <c r="H7" s="121"/>
      <c r="I7" s="108"/>
      <c r="J7" s="108"/>
      <c r="K7" s="121"/>
      <c r="L7" s="129"/>
    </row>
    <row r="8" spans="2:15" ht="36" customHeight="1" thickBot="1">
      <c r="B8" s="138"/>
      <c r="C8" s="145"/>
      <c r="D8" s="122"/>
      <c r="E8" s="121"/>
      <c r="F8" s="122"/>
      <c r="G8" s="122"/>
      <c r="H8" s="127"/>
      <c r="I8" s="108"/>
      <c r="J8" s="108"/>
      <c r="K8" s="127"/>
      <c r="L8" s="130"/>
      <c r="N8" s="4"/>
      <c r="O8" s="4"/>
    </row>
    <row r="9" spans="2:15" ht="31.5" customHeight="1">
      <c r="B9" s="16">
        <v>1</v>
      </c>
      <c r="C9" s="19" t="s">
        <v>57</v>
      </c>
      <c r="D9" s="52">
        <f>H5*D10*12</f>
        <v>27070130.304000005</v>
      </c>
      <c r="E9" s="52">
        <f>D9/2</f>
        <v>13535065.152000003</v>
      </c>
      <c r="F9" s="52">
        <f>H5*F10*12</f>
        <v>21612822.144</v>
      </c>
      <c r="G9" s="52">
        <f>F9/2</f>
        <v>10806411.072</v>
      </c>
      <c r="H9" s="53">
        <f>E9+G9</f>
        <v>24341476.224000003</v>
      </c>
      <c r="I9" s="54"/>
      <c r="J9" s="54"/>
      <c r="K9" s="13">
        <f>H9+J9</f>
        <v>24341476.224000003</v>
      </c>
      <c r="L9" s="78">
        <v>0</v>
      </c>
      <c r="N9" s="4"/>
      <c r="O9" s="4"/>
    </row>
    <row r="10" spans="2:15" ht="54" customHeight="1" thickBot="1">
      <c r="B10" s="98"/>
      <c r="C10" s="91"/>
      <c r="D10" s="40">
        <v>57.54</v>
      </c>
      <c r="E10" s="41"/>
      <c r="F10" s="40">
        <v>45.94</v>
      </c>
      <c r="G10" s="20"/>
      <c r="H10" s="20"/>
      <c r="I10" s="38"/>
      <c r="J10" s="38"/>
      <c r="K10" s="106"/>
      <c r="L10" s="99"/>
      <c r="N10" s="4"/>
      <c r="O10" s="4"/>
    </row>
    <row r="11" spans="2:15" ht="27" customHeight="1" thickBot="1">
      <c r="B11" s="100"/>
      <c r="C11" s="125" t="s">
        <v>55</v>
      </c>
      <c r="D11" s="126"/>
      <c r="E11" s="126"/>
      <c r="F11" s="126"/>
      <c r="G11" s="126"/>
      <c r="H11" s="23"/>
      <c r="I11" s="38"/>
      <c r="J11" s="38"/>
      <c r="K11" s="86"/>
      <c r="L11" s="99"/>
      <c r="N11" s="5"/>
      <c r="O11" s="5"/>
    </row>
    <row r="12" spans="2:15" ht="21" customHeight="1">
      <c r="B12" s="137" t="s">
        <v>48</v>
      </c>
      <c r="C12" s="146" t="s">
        <v>2</v>
      </c>
      <c r="D12" s="149" t="s">
        <v>62</v>
      </c>
      <c r="E12" s="117" t="s">
        <v>63</v>
      </c>
      <c r="F12" s="117" t="s">
        <v>64</v>
      </c>
      <c r="G12" s="117" t="s">
        <v>65</v>
      </c>
      <c r="H12" s="117" t="s">
        <v>66</v>
      </c>
      <c r="I12" s="117"/>
      <c r="J12" s="117"/>
      <c r="K12" s="117" t="s">
        <v>73</v>
      </c>
      <c r="L12" s="117" t="s">
        <v>72</v>
      </c>
      <c r="N12" s="4"/>
      <c r="O12" s="4"/>
    </row>
    <row r="13" spans="2:15" ht="26.25" customHeight="1">
      <c r="B13" s="138"/>
      <c r="C13" s="147"/>
      <c r="D13" s="150"/>
      <c r="E13" s="118"/>
      <c r="F13" s="118"/>
      <c r="G13" s="118"/>
      <c r="H13" s="118"/>
      <c r="I13" s="118"/>
      <c r="J13" s="118"/>
      <c r="K13" s="118"/>
      <c r="L13" s="118"/>
      <c r="N13" s="4"/>
      <c r="O13" s="4"/>
    </row>
    <row r="14" spans="2:15" ht="81" customHeight="1" thickBot="1">
      <c r="B14" s="139"/>
      <c r="C14" s="148"/>
      <c r="D14" s="151"/>
      <c r="E14" s="119"/>
      <c r="F14" s="119"/>
      <c r="G14" s="119"/>
      <c r="H14" s="119"/>
      <c r="I14" s="119"/>
      <c r="J14" s="119"/>
      <c r="K14" s="119"/>
      <c r="L14" s="119"/>
      <c r="N14" s="4"/>
      <c r="O14" s="4"/>
    </row>
    <row r="15" spans="2:15" ht="57" customHeight="1" thickBot="1">
      <c r="B15" s="134" t="s">
        <v>18</v>
      </c>
      <c r="C15" s="135"/>
      <c r="D15" s="49">
        <f>D16+D17+D18+D19+D20+D21+D22+D23+D24+D25+D26+D27+D28+D29+D30</f>
        <v>15990950</v>
      </c>
      <c r="E15" s="50">
        <f aca="true" t="shared" si="0" ref="E15:E42">D15/2</f>
        <v>7995475</v>
      </c>
      <c r="F15" s="50">
        <f>SUM(F16:F29)</f>
        <v>13744335.2</v>
      </c>
      <c r="G15" s="50">
        <f aca="true" t="shared" si="1" ref="G15:G42">F15/2</f>
        <v>6872167.6</v>
      </c>
      <c r="H15" s="48">
        <f>E15+G15</f>
        <v>14867642.6</v>
      </c>
      <c r="I15" s="51"/>
      <c r="J15" s="51">
        <v>549900</v>
      </c>
      <c r="K15" s="48">
        <f>K16+K17+K18+K19+K20+K21+K22+K23+K24+K25+K26+K27+K28+K29+K30</f>
        <v>12839603.611940002</v>
      </c>
      <c r="L15" s="48">
        <f>H15-K15</f>
        <v>2028038.9880599976</v>
      </c>
      <c r="N15" s="4"/>
      <c r="O15" s="4"/>
    </row>
    <row r="16" spans="2:15" ht="45" customHeight="1">
      <c r="B16" s="7" t="s">
        <v>33</v>
      </c>
      <c r="C16" s="24" t="s">
        <v>60</v>
      </c>
      <c r="D16" s="56">
        <f>2760000</f>
        <v>2760000</v>
      </c>
      <c r="E16" s="53">
        <f t="shared" si="0"/>
        <v>1380000</v>
      </c>
      <c r="F16" s="53">
        <v>3862080</v>
      </c>
      <c r="G16" s="53">
        <f t="shared" si="1"/>
        <v>1931040</v>
      </c>
      <c r="H16" s="53">
        <f>E16+G16</f>
        <v>3311040</v>
      </c>
      <c r="I16" s="54">
        <v>170200</v>
      </c>
      <c r="J16" s="54"/>
      <c r="K16" s="87">
        <f>1113251.47+1863530.27+184000</f>
        <v>3160781.74</v>
      </c>
      <c r="L16" s="44">
        <f>H16-K16</f>
        <v>150258.25999999978</v>
      </c>
      <c r="N16" s="4"/>
      <c r="O16" s="4"/>
    </row>
    <row r="17" spans="2:15" ht="45" customHeight="1">
      <c r="B17" s="8" t="s">
        <v>35</v>
      </c>
      <c r="C17" s="25" t="s">
        <v>27</v>
      </c>
      <c r="D17" s="57">
        <f>(D16+D30)*30.2%</f>
        <v>1083576</v>
      </c>
      <c r="E17" s="12">
        <f t="shared" si="0"/>
        <v>541788</v>
      </c>
      <c r="F17" s="12">
        <v>1457935.2</v>
      </c>
      <c r="G17" s="12">
        <f t="shared" si="1"/>
        <v>728967.6</v>
      </c>
      <c r="H17" s="53">
        <f aca="true" t="shared" si="2" ref="H17:H45">E17+G17</f>
        <v>1270755.6</v>
      </c>
      <c r="I17" s="54"/>
      <c r="J17" s="54"/>
      <c r="K17" s="87">
        <f>(K16+K30)*30.2%</f>
        <v>1058291.19194</v>
      </c>
      <c r="L17" s="44">
        <f aca="true" t="shared" si="3" ref="L17:L45">H17-K17</f>
        <v>212464.40806000005</v>
      </c>
      <c r="N17" s="4"/>
      <c r="O17" s="4"/>
    </row>
    <row r="18" spans="2:15" ht="45" customHeight="1">
      <c r="B18" s="8" t="s">
        <v>41</v>
      </c>
      <c r="C18" s="101" t="s">
        <v>22</v>
      </c>
      <c r="D18" s="57">
        <v>229500</v>
      </c>
      <c r="E18" s="12">
        <f t="shared" si="0"/>
        <v>114750</v>
      </c>
      <c r="F18" s="12">
        <v>75000</v>
      </c>
      <c r="G18" s="12">
        <f t="shared" si="1"/>
        <v>37500</v>
      </c>
      <c r="H18" s="53">
        <f t="shared" si="2"/>
        <v>152250</v>
      </c>
      <c r="I18" s="54"/>
      <c r="J18" s="54"/>
      <c r="K18" s="87">
        <v>61018.2</v>
      </c>
      <c r="L18" s="44">
        <f t="shared" si="3"/>
        <v>91231.8</v>
      </c>
      <c r="N18" s="4"/>
      <c r="O18" s="4"/>
    </row>
    <row r="19" spans="2:15" ht="111" customHeight="1">
      <c r="B19" s="9" t="s">
        <v>43</v>
      </c>
      <c r="C19" s="26" t="s">
        <v>3</v>
      </c>
      <c r="D19" s="58">
        <v>1926000</v>
      </c>
      <c r="E19" s="12">
        <f t="shared" si="0"/>
        <v>963000</v>
      </c>
      <c r="F19" s="12">
        <v>1733000</v>
      </c>
      <c r="G19" s="12">
        <f t="shared" si="1"/>
        <v>866500</v>
      </c>
      <c r="H19" s="53">
        <f t="shared" si="2"/>
        <v>1829500</v>
      </c>
      <c r="I19" s="54">
        <v>55500</v>
      </c>
      <c r="J19" s="54"/>
      <c r="K19" s="87">
        <v>1588916.92</v>
      </c>
      <c r="L19" s="44">
        <f t="shared" si="3"/>
        <v>240583.08000000007</v>
      </c>
      <c r="N19" s="4"/>
      <c r="O19" s="4"/>
    </row>
    <row r="20" spans="2:15" ht="85.5" customHeight="1">
      <c r="B20" s="14" t="s">
        <v>31</v>
      </c>
      <c r="C20" s="27" t="s">
        <v>5</v>
      </c>
      <c r="D20" s="58">
        <f>140600+261430+111500</f>
        <v>513530</v>
      </c>
      <c r="E20" s="12">
        <f t="shared" si="0"/>
        <v>256765</v>
      </c>
      <c r="F20" s="12">
        <v>423368</v>
      </c>
      <c r="G20" s="12">
        <f t="shared" si="1"/>
        <v>211684</v>
      </c>
      <c r="H20" s="53">
        <f t="shared" si="2"/>
        <v>468449</v>
      </c>
      <c r="I20" s="54">
        <v>66700</v>
      </c>
      <c r="J20" s="54"/>
      <c r="K20" s="87">
        <v>227609.63</v>
      </c>
      <c r="L20" s="44">
        <f t="shared" si="3"/>
        <v>240839.37</v>
      </c>
      <c r="N20" s="4"/>
      <c r="O20" s="4"/>
    </row>
    <row r="21" spans="2:15" ht="60" customHeight="1">
      <c r="B21" s="14" t="s">
        <v>45</v>
      </c>
      <c r="C21" s="27" t="s">
        <v>6</v>
      </c>
      <c r="D21" s="58">
        <v>581470</v>
      </c>
      <c r="E21" s="12">
        <f t="shared" si="0"/>
        <v>290735</v>
      </c>
      <c r="F21" s="12">
        <v>164800</v>
      </c>
      <c r="G21" s="12">
        <f t="shared" si="1"/>
        <v>82400</v>
      </c>
      <c r="H21" s="53">
        <f t="shared" si="2"/>
        <v>373135</v>
      </c>
      <c r="I21" s="54">
        <v>15000</v>
      </c>
      <c r="J21" s="54"/>
      <c r="K21" s="87">
        <v>362733.77</v>
      </c>
      <c r="L21" s="44">
        <f t="shared" si="3"/>
        <v>10401.229999999981</v>
      </c>
      <c r="N21" s="4"/>
      <c r="O21" s="4"/>
    </row>
    <row r="22" spans="2:15" ht="57.75" customHeight="1">
      <c r="B22" s="14" t="s">
        <v>36</v>
      </c>
      <c r="C22" s="27" t="s">
        <v>13</v>
      </c>
      <c r="D22" s="58">
        <v>92955</v>
      </c>
      <c r="E22" s="12">
        <f t="shared" si="0"/>
        <v>46477.5</v>
      </c>
      <c r="F22" s="12">
        <v>108652</v>
      </c>
      <c r="G22" s="12">
        <f t="shared" si="1"/>
        <v>54326</v>
      </c>
      <c r="H22" s="53">
        <f t="shared" si="2"/>
        <v>100803.5</v>
      </c>
      <c r="I22" s="54"/>
      <c r="J22" s="54"/>
      <c r="K22" s="87">
        <v>107224.51</v>
      </c>
      <c r="L22" s="44">
        <f t="shared" si="3"/>
        <v>-6421.009999999995</v>
      </c>
      <c r="N22" s="4"/>
      <c r="O22" s="4"/>
    </row>
    <row r="23" spans="2:15" ht="87" customHeight="1">
      <c r="B23" s="14" t="s">
        <v>47</v>
      </c>
      <c r="C23" s="27" t="s">
        <v>19</v>
      </c>
      <c r="D23" s="58">
        <v>1440192</v>
      </c>
      <c r="E23" s="12">
        <f t="shared" si="0"/>
        <v>720096</v>
      </c>
      <c r="F23" s="12">
        <v>934100</v>
      </c>
      <c r="G23" s="12">
        <f t="shared" si="1"/>
        <v>467050</v>
      </c>
      <c r="H23" s="53">
        <f t="shared" si="2"/>
        <v>1187146</v>
      </c>
      <c r="I23" s="54">
        <v>35000</v>
      </c>
      <c r="J23" s="54"/>
      <c r="K23" s="87">
        <v>831000</v>
      </c>
      <c r="L23" s="44">
        <f t="shared" si="3"/>
        <v>356146</v>
      </c>
      <c r="N23" s="4"/>
      <c r="O23" s="4"/>
    </row>
    <row r="24" spans="2:15" ht="45" customHeight="1">
      <c r="B24" s="14" t="s">
        <v>30</v>
      </c>
      <c r="C24" s="27" t="s">
        <v>15</v>
      </c>
      <c r="D24" s="58">
        <v>1526366</v>
      </c>
      <c r="E24" s="12">
        <f t="shared" si="0"/>
        <v>763183</v>
      </c>
      <c r="F24" s="12">
        <v>0</v>
      </c>
      <c r="G24" s="12">
        <f t="shared" si="1"/>
        <v>0</v>
      </c>
      <c r="H24" s="53">
        <f t="shared" si="2"/>
        <v>763183</v>
      </c>
      <c r="I24" s="54">
        <v>2200</v>
      </c>
      <c r="J24" s="54"/>
      <c r="K24" s="87">
        <v>786685.29</v>
      </c>
      <c r="L24" s="44">
        <f t="shared" si="3"/>
        <v>-23502.290000000037</v>
      </c>
      <c r="N24" s="4"/>
      <c r="O24" s="4"/>
    </row>
    <row r="25" spans="2:15" ht="61.5" customHeight="1">
      <c r="B25" s="14" t="s">
        <v>37</v>
      </c>
      <c r="C25" s="28" t="s">
        <v>7</v>
      </c>
      <c r="D25" s="59">
        <v>125000</v>
      </c>
      <c r="E25" s="12">
        <f t="shared" si="0"/>
        <v>62500</v>
      </c>
      <c r="F25" s="12">
        <v>348000</v>
      </c>
      <c r="G25" s="12">
        <f t="shared" si="1"/>
        <v>174000</v>
      </c>
      <c r="H25" s="53">
        <f t="shared" si="2"/>
        <v>236500</v>
      </c>
      <c r="I25" s="54"/>
      <c r="J25" s="54"/>
      <c r="K25" s="87">
        <v>114048</v>
      </c>
      <c r="L25" s="44">
        <f t="shared" si="3"/>
        <v>122452</v>
      </c>
      <c r="N25" s="4"/>
      <c r="O25" s="4"/>
    </row>
    <row r="26" spans="2:15" ht="60" customHeight="1" thickBot="1">
      <c r="B26" s="14" t="s">
        <v>44</v>
      </c>
      <c r="C26" s="29" t="s">
        <v>12</v>
      </c>
      <c r="D26" s="58">
        <v>3600000</v>
      </c>
      <c r="E26" s="12">
        <f t="shared" si="0"/>
        <v>1800000</v>
      </c>
      <c r="F26" s="12">
        <v>3498000</v>
      </c>
      <c r="G26" s="12">
        <f t="shared" si="1"/>
        <v>1749000</v>
      </c>
      <c r="H26" s="53">
        <f t="shared" si="2"/>
        <v>3549000</v>
      </c>
      <c r="I26" s="54"/>
      <c r="J26" s="54"/>
      <c r="K26" s="87">
        <v>3233736.73</v>
      </c>
      <c r="L26" s="44">
        <f t="shared" si="3"/>
        <v>315263.27</v>
      </c>
      <c r="N26" s="4"/>
      <c r="O26" s="4"/>
    </row>
    <row r="27" spans="2:15" ht="45" customHeight="1">
      <c r="B27" s="14" t="s">
        <v>32</v>
      </c>
      <c r="C27" s="30" t="s">
        <v>16</v>
      </c>
      <c r="D27" s="58">
        <v>246461</v>
      </c>
      <c r="E27" s="12">
        <f t="shared" si="0"/>
        <v>123230.5</v>
      </c>
      <c r="F27" s="12">
        <v>704700</v>
      </c>
      <c r="G27" s="12">
        <f t="shared" si="1"/>
        <v>352350</v>
      </c>
      <c r="H27" s="53">
        <f t="shared" si="2"/>
        <v>475580.5</v>
      </c>
      <c r="I27" s="54"/>
      <c r="J27" s="54"/>
      <c r="K27" s="87">
        <v>464434.72</v>
      </c>
      <c r="L27" s="44">
        <f t="shared" si="3"/>
        <v>11145.780000000028</v>
      </c>
      <c r="N27" s="4"/>
      <c r="O27" s="4"/>
    </row>
    <row r="28" spans="2:15" ht="69" customHeight="1">
      <c r="B28" s="9" t="s">
        <v>29</v>
      </c>
      <c r="C28" s="30" t="s">
        <v>4</v>
      </c>
      <c r="D28" s="60">
        <v>887900</v>
      </c>
      <c r="E28" s="12">
        <f t="shared" si="0"/>
        <v>443950</v>
      </c>
      <c r="F28" s="12">
        <v>234700</v>
      </c>
      <c r="G28" s="12">
        <f t="shared" si="1"/>
        <v>117350</v>
      </c>
      <c r="H28" s="53">
        <f t="shared" si="2"/>
        <v>561300</v>
      </c>
      <c r="I28" s="54"/>
      <c r="J28" s="54"/>
      <c r="K28" s="87">
        <v>351864.88</v>
      </c>
      <c r="L28" s="44">
        <f t="shared" si="3"/>
        <v>209435.12</v>
      </c>
      <c r="N28" s="4"/>
      <c r="O28" s="4"/>
    </row>
    <row r="29" spans="2:15" ht="69" customHeight="1">
      <c r="B29" s="9" t="s">
        <v>34</v>
      </c>
      <c r="C29" s="31" t="s">
        <v>1</v>
      </c>
      <c r="D29" s="58">
        <v>150000</v>
      </c>
      <c r="E29" s="12">
        <f t="shared" si="0"/>
        <v>75000</v>
      </c>
      <c r="F29" s="12">
        <v>200000</v>
      </c>
      <c r="G29" s="12">
        <f t="shared" si="1"/>
        <v>100000</v>
      </c>
      <c r="H29" s="53">
        <f t="shared" si="2"/>
        <v>175000</v>
      </c>
      <c r="I29" s="54"/>
      <c r="J29" s="54"/>
      <c r="K29" s="87">
        <v>147764.3</v>
      </c>
      <c r="L29" s="44">
        <f t="shared" si="3"/>
        <v>27235.70000000001</v>
      </c>
      <c r="N29" s="4"/>
      <c r="O29" s="4"/>
    </row>
    <row r="30" spans="2:15" ht="69" customHeight="1">
      <c r="B30" s="102" t="s">
        <v>58</v>
      </c>
      <c r="C30" s="32" t="s">
        <v>59</v>
      </c>
      <c r="D30" s="57">
        <v>828000</v>
      </c>
      <c r="E30" s="12">
        <f t="shared" si="0"/>
        <v>414000</v>
      </c>
      <c r="F30" s="12">
        <v>0</v>
      </c>
      <c r="G30" s="12">
        <f t="shared" si="1"/>
        <v>0</v>
      </c>
      <c r="H30" s="53">
        <f t="shared" si="2"/>
        <v>414000</v>
      </c>
      <c r="I30" s="54"/>
      <c r="J30" s="54"/>
      <c r="K30" s="87">
        <f>343493.73</f>
        <v>343493.73</v>
      </c>
      <c r="L30" s="89">
        <f t="shared" si="3"/>
        <v>70506.27000000002</v>
      </c>
      <c r="M30" s="45" t="s">
        <v>52</v>
      </c>
      <c r="N30" s="4"/>
      <c r="O30" s="4"/>
    </row>
    <row r="31" spans="2:15" ht="45" customHeight="1" thickBot="1">
      <c r="B31" s="136" t="s">
        <v>21</v>
      </c>
      <c r="C31" s="116"/>
      <c r="D31" s="61">
        <f>D32+D33+D34+D35+D36+D37+D38</f>
        <v>8427601.92</v>
      </c>
      <c r="E31" s="62">
        <f t="shared" si="0"/>
        <v>4213800.96</v>
      </c>
      <c r="F31" s="62">
        <f>SUM(F32:F38)</f>
        <v>4957188</v>
      </c>
      <c r="G31" s="62">
        <f t="shared" si="1"/>
        <v>2478594</v>
      </c>
      <c r="H31" s="62">
        <f t="shared" si="2"/>
        <v>6692394.96</v>
      </c>
      <c r="I31" s="54"/>
      <c r="J31" s="63">
        <v>166700</v>
      </c>
      <c r="K31" s="62">
        <f>K32+K33+K34+K35+K36+K37+K38</f>
        <v>6298495.81294</v>
      </c>
      <c r="L31" s="103">
        <f t="shared" si="3"/>
        <v>393899.14706000034</v>
      </c>
      <c r="N31" s="4"/>
      <c r="O31" s="4"/>
    </row>
    <row r="32" spans="2:15" ht="45" customHeight="1">
      <c r="B32" s="7" t="s">
        <v>49</v>
      </c>
      <c r="C32" s="33" t="s">
        <v>9</v>
      </c>
      <c r="D32" s="58">
        <v>4068960</v>
      </c>
      <c r="E32" s="11">
        <f t="shared" si="0"/>
        <v>2034480</v>
      </c>
      <c r="F32" s="11">
        <v>2484000</v>
      </c>
      <c r="G32" s="11">
        <f t="shared" si="1"/>
        <v>1242000</v>
      </c>
      <c r="H32" s="53">
        <f t="shared" si="2"/>
        <v>3276480</v>
      </c>
      <c r="I32" s="54">
        <v>66700</v>
      </c>
      <c r="J32" s="54"/>
      <c r="K32" s="79">
        <f>1985134.4+958445.45-222245.88+339080+30500</f>
        <v>3090913.9699999997</v>
      </c>
      <c r="L32" s="88">
        <f t="shared" si="3"/>
        <v>185566.03000000026</v>
      </c>
      <c r="N32" s="4"/>
      <c r="O32" s="4"/>
    </row>
    <row r="33" spans="2:15" ht="45" customHeight="1">
      <c r="B33" s="9" t="s">
        <v>42</v>
      </c>
      <c r="C33" s="34" t="s">
        <v>25</v>
      </c>
      <c r="D33" s="58">
        <f>(D32+D34+D38)*30.2%</f>
        <v>1895641.92</v>
      </c>
      <c r="E33" s="11">
        <f t="shared" si="0"/>
        <v>947820.96</v>
      </c>
      <c r="F33" s="11">
        <v>750168</v>
      </c>
      <c r="G33" s="11">
        <f t="shared" si="1"/>
        <v>375084</v>
      </c>
      <c r="H33" s="53">
        <f t="shared" si="2"/>
        <v>1322904.96</v>
      </c>
      <c r="I33" s="54"/>
      <c r="J33" s="54"/>
      <c r="K33" s="80">
        <f>(K32+K38+K34-483000)*30.2%</f>
        <v>1277994.8329399999</v>
      </c>
      <c r="L33" s="44">
        <f t="shared" si="3"/>
        <v>44910.127060000086</v>
      </c>
      <c r="N33" s="4"/>
      <c r="O33" s="4"/>
    </row>
    <row r="34" spans="2:15" ht="79.5" customHeight="1">
      <c r="B34" s="9" t="s">
        <v>38</v>
      </c>
      <c r="C34" s="34" t="s">
        <v>8</v>
      </c>
      <c r="D34" s="58">
        <f>1380000</f>
        <v>1380000</v>
      </c>
      <c r="E34" s="11">
        <f t="shared" si="0"/>
        <v>690000</v>
      </c>
      <c r="F34" s="11">
        <v>965520</v>
      </c>
      <c r="G34" s="11">
        <f t="shared" si="1"/>
        <v>482760</v>
      </c>
      <c r="H34" s="53">
        <f t="shared" si="2"/>
        <v>1172760</v>
      </c>
      <c r="I34" s="54"/>
      <c r="J34" s="54"/>
      <c r="K34" s="80">
        <v>1172760</v>
      </c>
      <c r="L34" s="44">
        <f t="shared" si="3"/>
        <v>0</v>
      </c>
      <c r="N34" s="4"/>
      <c r="O34" s="4"/>
    </row>
    <row r="35" spans="2:15" ht="45" customHeight="1">
      <c r="B35" s="9" t="s">
        <v>50</v>
      </c>
      <c r="C35" s="34" t="s">
        <v>26</v>
      </c>
      <c r="D35" s="58">
        <v>25000</v>
      </c>
      <c r="E35" s="11">
        <f t="shared" si="0"/>
        <v>12500</v>
      </c>
      <c r="F35" s="11">
        <v>25000</v>
      </c>
      <c r="G35" s="11">
        <f t="shared" si="1"/>
        <v>12500</v>
      </c>
      <c r="H35" s="53">
        <f t="shared" si="2"/>
        <v>25000</v>
      </c>
      <c r="I35" s="54"/>
      <c r="J35" s="54"/>
      <c r="K35" s="80">
        <v>22654.59</v>
      </c>
      <c r="L35" s="44">
        <f t="shared" si="3"/>
        <v>2345.41</v>
      </c>
      <c r="N35" s="4"/>
      <c r="O35" s="4"/>
    </row>
    <row r="36" spans="2:15" ht="57" customHeight="1">
      <c r="B36" s="9" t="s">
        <v>40</v>
      </c>
      <c r="C36" s="34" t="s">
        <v>17</v>
      </c>
      <c r="D36" s="58">
        <v>80000</v>
      </c>
      <c r="E36" s="11">
        <f t="shared" si="0"/>
        <v>40000</v>
      </c>
      <c r="F36" s="11">
        <v>357500</v>
      </c>
      <c r="G36" s="11">
        <f t="shared" si="1"/>
        <v>178750</v>
      </c>
      <c r="H36" s="53">
        <f t="shared" si="2"/>
        <v>218750</v>
      </c>
      <c r="I36" s="54"/>
      <c r="J36" s="54"/>
      <c r="K36" s="80">
        <v>121891.54</v>
      </c>
      <c r="L36" s="44">
        <f t="shared" si="3"/>
        <v>96858.46</v>
      </c>
      <c r="N36" s="4"/>
      <c r="O36" s="4"/>
    </row>
    <row r="37" spans="2:15" ht="57" customHeight="1">
      <c r="B37" s="9" t="s">
        <v>39</v>
      </c>
      <c r="C37" s="35" t="s">
        <v>0</v>
      </c>
      <c r="D37" s="64">
        <v>150000</v>
      </c>
      <c r="E37" s="11">
        <f t="shared" si="0"/>
        <v>75000</v>
      </c>
      <c r="F37" s="11">
        <v>175000</v>
      </c>
      <c r="G37" s="11">
        <f t="shared" si="1"/>
        <v>87500</v>
      </c>
      <c r="H37" s="53">
        <f t="shared" si="2"/>
        <v>162500</v>
      </c>
      <c r="I37" s="54"/>
      <c r="J37" s="54"/>
      <c r="K37" s="80">
        <f>82213.05+78970.83</f>
        <v>161183.88</v>
      </c>
      <c r="L37" s="44">
        <f t="shared" si="3"/>
        <v>1316.1199999999953</v>
      </c>
      <c r="N37" s="4"/>
      <c r="O37" s="4"/>
    </row>
    <row r="38" spans="2:15" ht="61.5" customHeight="1" thickBot="1">
      <c r="B38" s="10" t="s">
        <v>51</v>
      </c>
      <c r="C38" s="42" t="s">
        <v>53</v>
      </c>
      <c r="D38" s="65">
        <v>828000</v>
      </c>
      <c r="E38" s="66">
        <f t="shared" si="0"/>
        <v>414000</v>
      </c>
      <c r="F38" s="66">
        <v>200000</v>
      </c>
      <c r="G38" s="66">
        <f t="shared" si="1"/>
        <v>100000</v>
      </c>
      <c r="H38" s="67">
        <f t="shared" si="2"/>
        <v>514000</v>
      </c>
      <c r="I38" s="54"/>
      <c r="J38" s="54"/>
      <c r="K38" s="92">
        <f>382097+34500+34500</f>
        <v>451097</v>
      </c>
      <c r="L38" s="93">
        <f t="shared" si="3"/>
        <v>62903</v>
      </c>
      <c r="M38" s="46" t="s">
        <v>74</v>
      </c>
      <c r="N38" s="47" t="s">
        <v>52</v>
      </c>
      <c r="O38" s="4"/>
    </row>
    <row r="39" spans="2:15" ht="45" customHeight="1" thickBot="1">
      <c r="B39" s="115" t="s">
        <v>11</v>
      </c>
      <c r="C39" s="116"/>
      <c r="D39" s="61">
        <f>D40+D41</f>
        <v>2650000</v>
      </c>
      <c r="E39" s="62">
        <f t="shared" si="0"/>
        <v>1325000</v>
      </c>
      <c r="F39" s="62">
        <f>F40+F41</f>
        <v>2910000</v>
      </c>
      <c r="G39" s="62">
        <f t="shared" si="1"/>
        <v>1455000</v>
      </c>
      <c r="H39" s="62">
        <f t="shared" si="2"/>
        <v>2780000</v>
      </c>
      <c r="I39" s="54"/>
      <c r="J39" s="54"/>
      <c r="K39" s="62">
        <f>K40+K41</f>
        <v>2577823.69</v>
      </c>
      <c r="L39" s="103">
        <f t="shared" si="3"/>
        <v>202176.31000000006</v>
      </c>
      <c r="N39" s="4"/>
      <c r="O39" s="4"/>
    </row>
    <row r="40" spans="2:15" ht="45" customHeight="1">
      <c r="B40" s="7" t="s">
        <v>46</v>
      </c>
      <c r="C40" s="36" t="s">
        <v>23</v>
      </c>
      <c r="D40" s="56">
        <v>2400000</v>
      </c>
      <c r="E40" s="68">
        <f t="shared" si="0"/>
        <v>1200000</v>
      </c>
      <c r="F40" s="18">
        <v>2640000</v>
      </c>
      <c r="G40" s="52">
        <f t="shared" si="1"/>
        <v>1320000</v>
      </c>
      <c r="H40" s="53">
        <f t="shared" si="2"/>
        <v>2520000</v>
      </c>
      <c r="I40" s="54"/>
      <c r="J40" s="63">
        <v>166700</v>
      </c>
      <c r="K40" s="79">
        <v>2339071.69</v>
      </c>
      <c r="L40" s="44">
        <f t="shared" si="3"/>
        <v>180928.31000000006</v>
      </c>
      <c r="N40" s="4"/>
      <c r="O40" s="4"/>
    </row>
    <row r="41" spans="2:15" ht="45" customHeight="1" thickBot="1">
      <c r="B41" s="10" t="s">
        <v>28</v>
      </c>
      <c r="C41" s="37" t="s">
        <v>24</v>
      </c>
      <c r="D41" s="69">
        <v>250000</v>
      </c>
      <c r="E41" s="70">
        <f t="shared" si="0"/>
        <v>125000</v>
      </c>
      <c r="F41" s="17">
        <v>270000</v>
      </c>
      <c r="G41" s="71">
        <f t="shared" si="1"/>
        <v>135000</v>
      </c>
      <c r="H41" s="67">
        <f t="shared" si="2"/>
        <v>260000</v>
      </c>
      <c r="I41" s="54"/>
      <c r="J41" s="63"/>
      <c r="K41" s="81">
        <v>238752</v>
      </c>
      <c r="L41" s="44">
        <f t="shared" si="3"/>
        <v>21248</v>
      </c>
      <c r="N41" s="4"/>
      <c r="O41" s="4"/>
    </row>
    <row r="42" spans="2:15" ht="66.75" customHeight="1" thickBot="1">
      <c r="B42" s="132" t="s">
        <v>10</v>
      </c>
      <c r="C42" s="133"/>
      <c r="D42" s="72">
        <f>D39+D31+D15</f>
        <v>27068551.92</v>
      </c>
      <c r="E42" s="73">
        <f t="shared" si="0"/>
        <v>13534275.96</v>
      </c>
      <c r="F42" s="73">
        <f>F39+F31+F15</f>
        <v>21611523.2</v>
      </c>
      <c r="G42" s="73">
        <f t="shared" si="1"/>
        <v>10805761.6</v>
      </c>
      <c r="H42" s="73">
        <f t="shared" si="2"/>
        <v>24340037.560000002</v>
      </c>
      <c r="I42" s="73">
        <f>F42+H42</f>
        <v>45951560.760000005</v>
      </c>
      <c r="J42" s="73">
        <f>G42+I42</f>
        <v>56757322.36000001</v>
      </c>
      <c r="K42" s="73">
        <f>K15+K31+K39</f>
        <v>21715923.114880003</v>
      </c>
      <c r="L42" s="104">
        <f t="shared" si="3"/>
        <v>2624114.4451199993</v>
      </c>
      <c r="N42" s="4"/>
      <c r="O42" s="4"/>
    </row>
    <row r="43" spans="2:12" ht="45" customHeight="1" thickBot="1">
      <c r="B43" s="109" t="s">
        <v>20</v>
      </c>
      <c r="C43" s="110"/>
      <c r="D43" s="82"/>
      <c r="E43" s="83"/>
      <c r="F43" s="83"/>
      <c r="G43" s="83"/>
      <c r="H43" s="83"/>
      <c r="I43" s="84"/>
      <c r="J43" s="84"/>
      <c r="K43" s="83"/>
      <c r="L43" s="99"/>
    </row>
    <row r="44" spans="2:12" ht="39.75" customHeight="1" thickBot="1">
      <c r="B44" s="111" t="s">
        <v>14</v>
      </c>
      <c r="C44" s="112"/>
      <c r="D44" s="74">
        <v>1411372.8</v>
      </c>
      <c r="E44" s="75">
        <f>D44/2</f>
        <v>705686.4</v>
      </c>
      <c r="F44" s="75">
        <v>1411372.8</v>
      </c>
      <c r="G44" s="75">
        <f>F44/2</f>
        <v>705686.4</v>
      </c>
      <c r="H44" s="75">
        <f t="shared" si="2"/>
        <v>1411372.8</v>
      </c>
      <c r="I44" s="54"/>
      <c r="J44" s="54"/>
      <c r="K44" s="77">
        <v>1411372.8</v>
      </c>
      <c r="L44" s="94">
        <f>H43-K43</f>
        <v>0</v>
      </c>
    </row>
    <row r="45" spans="2:12" ht="48" customHeight="1" thickBot="1">
      <c r="B45" s="113" t="s">
        <v>71</v>
      </c>
      <c r="C45" s="114"/>
      <c r="D45" s="76">
        <v>5009400</v>
      </c>
      <c r="E45" s="77">
        <f>D45/2</f>
        <v>2504700</v>
      </c>
      <c r="F45" s="77">
        <v>4554000</v>
      </c>
      <c r="G45" s="77">
        <f>F45/2</f>
        <v>2277000</v>
      </c>
      <c r="H45" s="77">
        <f t="shared" si="2"/>
        <v>4781700</v>
      </c>
      <c r="I45" s="55"/>
      <c r="J45" s="55"/>
      <c r="K45" s="90">
        <f>4781700</f>
        <v>4781700</v>
      </c>
      <c r="L45" s="105">
        <f t="shared" si="3"/>
        <v>0</v>
      </c>
    </row>
    <row r="46" spans="6:15" ht="36.75" customHeight="1">
      <c r="F46" s="3" t="s">
        <v>52</v>
      </c>
      <c r="G46" s="3" t="s">
        <v>52</v>
      </c>
      <c r="H46" s="1" t="s">
        <v>52</v>
      </c>
      <c r="M46" s="21"/>
      <c r="N46" s="21"/>
      <c r="O46" s="21"/>
    </row>
    <row r="47" spans="2:15" ht="38.25" customHeight="1">
      <c r="B47" s="6"/>
      <c r="H47" s="1"/>
      <c r="M47" s="131"/>
      <c r="N47" s="131"/>
      <c r="O47" s="131"/>
    </row>
    <row r="48" spans="4:7" ht="48.75" customHeight="1">
      <c r="D48" s="2"/>
      <c r="E48" s="2"/>
      <c r="F48" s="2"/>
      <c r="G48" s="2"/>
    </row>
    <row r="49" spans="4:7" ht="59.25" customHeight="1">
      <c r="D49" s="2"/>
      <c r="E49" s="2"/>
      <c r="F49" s="2"/>
      <c r="G49" s="2"/>
    </row>
    <row r="50" spans="4:7" ht="53.25" customHeight="1">
      <c r="D50" s="2"/>
      <c r="E50" s="2"/>
      <c r="F50" s="2"/>
      <c r="G50" s="2"/>
    </row>
    <row r="51" spans="4:7" ht="50.25" customHeight="1">
      <c r="D51" s="2"/>
      <c r="E51" s="2"/>
      <c r="F51" s="2"/>
      <c r="G51" s="2"/>
    </row>
    <row r="52" spans="4:7" ht="35.25" customHeight="1">
      <c r="D52" s="2"/>
      <c r="E52" s="2"/>
      <c r="F52" s="2"/>
      <c r="G52" s="2"/>
    </row>
    <row r="53" ht="17.25" customHeight="1"/>
  </sheetData>
  <sheetProtection/>
  <mergeCells count="32">
    <mergeCell ref="E1:H1"/>
    <mergeCell ref="C4:G4"/>
    <mergeCell ref="B6:B8"/>
    <mergeCell ref="C6:C8"/>
    <mergeCell ref="D6:D8"/>
    <mergeCell ref="E6:E8"/>
    <mergeCell ref="F6:F8"/>
    <mergeCell ref="H6:H8"/>
    <mergeCell ref="M47:O47"/>
    <mergeCell ref="B42:C42"/>
    <mergeCell ref="B15:C15"/>
    <mergeCell ref="B31:C31"/>
    <mergeCell ref="H12:H14"/>
    <mergeCell ref="L12:L14"/>
    <mergeCell ref="B12:B14"/>
    <mergeCell ref="I12:I14"/>
    <mergeCell ref="J12:J14"/>
    <mergeCell ref="C12:C14"/>
    <mergeCell ref="G6:G8"/>
    <mergeCell ref="C5:G5"/>
    <mergeCell ref="C11:G11"/>
    <mergeCell ref="K6:K8"/>
    <mergeCell ref="K12:K14"/>
    <mergeCell ref="L6:L8"/>
    <mergeCell ref="D12:D14"/>
    <mergeCell ref="E12:E14"/>
    <mergeCell ref="B43:C43"/>
    <mergeCell ref="B44:C44"/>
    <mergeCell ref="B45:C45"/>
    <mergeCell ref="B39:C39"/>
    <mergeCell ref="F12:F14"/>
    <mergeCell ref="G12:G14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2023-04-04T15:58:22Z</cp:lastPrinted>
  <dcterms:created xsi:type="dcterms:W3CDTF">2014-04-22T08:02:37Z</dcterms:created>
  <dcterms:modified xsi:type="dcterms:W3CDTF">2023-04-05T16:03:46Z</dcterms:modified>
  <cp:category/>
  <cp:version/>
  <cp:contentType/>
  <cp:contentStatus/>
  <cp:revision>2</cp:revision>
</cp:coreProperties>
</file>